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ij12kantoor.sharepoint.com/sites/natuurbeheer/Gedeelde documenten/03. Uitvoering ANLb/Formulieren gebiedsaanvraag en uitbreidingsaanvragen per jaar/Beheerjaar 2025/"/>
    </mc:Choice>
  </mc:AlternateContent>
  <xr:revisionPtr revIDLastSave="144" documentId="8_{331814DA-1E05-4FED-857F-7C101D4EEC06}" xr6:coauthVersionLast="47" xr6:coauthVersionMax="47" xr10:uidLastSave="{206E7CE1-30E4-4E6F-9FD6-8CFFCF17ACC9}"/>
  <bookViews>
    <workbookView xWindow="-108" yWindow="-108" windowWidth="23256" windowHeight="12456" activeTab="4" xr2:uid="{00000000-000D-0000-FFFF-FFFF00000000}"/>
  </bookViews>
  <sheets>
    <sheet name="Open Akkerland" sheetId="3" r:id="rId1"/>
    <sheet name="Open grasland" sheetId="10" r:id="rId2"/>
    <sheet name="Dooradering" sheetId="5" r:id="rId3"/>
    <sheet name="categorie Water" sheetId="6" r:id="rId4"/>
    <sheet name="categorie Klimaat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6" l="1"/>
  <c r="C38" i="12"/>
  <c r="F39" i="6"/>
  <c r="C39" i="6"/>
  <c r="C33" i="10"/>
  <c r="F36" i="10" s="1"/>
  <c r="C33" i="5"/>
  <c r="F14" i="6"/>
  <c r="F23" i="6" s="1"/>
  <c r="F23" i="5"/>
  <c r="C45" i="12"/>
  <c r="D38" i="12"/>
  <c r="C44" i="12" s="1"/>
  <c r="F14" i="12"/>
  <c r="F23" i="12" s="1"/>
  <c r="F13" i="12"/>
  <c r="F9" i="12"/>
  <c r="F10" i="12" s="1"/>
  <c r="F13" i="10"/>
  <c r="C40" i="10" s="1"/>
  <c r="F23" i="10"/>
  <c r="F14" i="10"/>
  <c r="D33" i="10"/>
  <c r="C39" i="10" s="1"/>
  <c r="F10" i="10"/>
  <c r="F9" i="10"/>
  <c r="E5" i="10"/>
  <c r="D33" i="3"/>
  <c r="C33" i="3"/>
  <c r="F14" i="3"/>
  <c r="F23" i="3" s="1"/>
  <c r="F14" i="5"/>
  <c r="C46" i="12" l="1"/>
  <c r="F49" i="12" s="1"/>
  <c r="F51" i="12" s="1"/>
  <c r="F52" i="12" s="1"/>
  <c r="F41" i="12"/>
  <c r="C41" i="10"/>
  <c r="F44" i="10" s="1"/>
  <c r="F46" i="10" s="1"/>
  <c r="F47" i="10" s="1"/>
  <c r="C42" i="6" l="1"/>
  <c r="F13" i="6"/>
  <c r="C43" i="6" s="1"/>
  <c r="F9" i="6"/>
  <c r="F10" i="6" s="1"/>
  <c r="D33" i="5"/>
  <c r="C39" i="5" s="1"/>
  <c r="F13" i="5"/>
  <c r="C40" i="5" s="1"/>
  <c r="F9" i="5"/>
  <c r="F10" i="5" s="1"/>
  <c r="C39" i="3"/>
  <c r="F13" i="3"/>
  <c r="C40" i="3" s="1"/>
  <c r="F9" i="3"/>
  <c r="F10" i="3" s="1"/>
  <c r="C44" i="6" l="1"/>
  <c r="F47" i="6" s="1"/>
  <c r="F49" i="6" s="1"/>
  <c r="F50" i="6" s="1"/>
  <c r="C41" i="5"/>
  <c r="F44" i="5" s="1"/>
  <c r="F46" i="5" s="1"/>
  <c r="F47" i="5" s="1"/>
  <c r="F36" i="5"/>
  <c r="C41" i="3"/>
  <c r="F44" i="3" s="1"/>
  <c r="F46" i="3" s="1"/>
  <c r="F47" i="3" s="1"/>
  <c r="F36" i="3"/>
</calcChain>
</file>

<file path=xl/sharedStrings.xml><?xml version="1.0" encoding="utf-8"?>
<sst xmlns="http://schemas.openxmlformats.org/spreadsheetml/2006/main" count="306" uniqueCount="82">
  <si>
    <t>Controle gemiddeld bedrag: totaal subsidiebedrag / max hectares</t>
  </si>
  <si>
    <t>Max omvang</t>
  </si>
  <si>
    <t xml:space="preserve">Min omvang  </t>
  </si>
  <si>
    <t>Gemiddeld bedrag</t>
  </si>
  <si>
    <t>Totaal subsidie bedrag</t>
  </si>
  <si>
    <t>Verschil</t>
  </si>
  <si>
    <t>Aansluiting kostenonderbouwing met jaarbedrag: verschil / max hectares</t>
  </si>
  <si>
    <t>Formules</t>
  </si>
  <si>
    <t>INVULLEN:</t>
  </si>
  <si>
    <t xml:space="preserve">is: </t>
  </si>
  <si>
    <t>is:</t>
  </si>
  <si>
    <t>controle afwijking</t>
  </si>
  <si>
    <t>is: verschil</t>
  </si>
  <si>
    <t>Resultaten</t>
  </si>
  <si>
    <t>is:  maximale marge</t>
  </si>
  <si>
    <t>is: resultaat van controle</t>
  </si>
  <si>
    <t>INVULLEN</t>
  </si>
  <si>
    <t>CONTROLE AANTAL HECTARES</t>
  </si>
  <si>
    <t>maximale omvang is min omvang * 1,15 = max omvang, afronden op 2 dec naar beneden</t>
  </si>
  <si>
    <t xml:space="preserve">CONTROLEBEREKENING TOTAAL SUBSIDIEBEDRAG </t>
  </si>
  <si>
    <t>Wijzigingsverzoek leefgebied/categorie water:</t>
  </si>
  <si>
    <t>max ha (afgerond)</t>
  </si>
  <si>
    <t xml:space="preserve">GEMIDDELD BEDRAG PER HECTARE PER JAAR op basis van de kostenonderbouwing. </t>
  </si>
  <si>
    <t>op basis van de kostenonderbouwing</t>
  </si>
  <si>
    <t>op basis jaarbedrag</t>
  </si>
  <si>
    <t xml:space="preserve">Eventuele verschilanalyse tussen jaarbedragen: </t>
  </si>
  <si>
    <t>Oorspronkelijke beschikking</t>
  </si>
  <si>
    <t>totaal begrote kosten voor 6 jaar</t>
  </si>
  <si>
    <t>Nieuw totaalbedrag voor leefgebied</t>
  </si>
  <si>
    <t>gemiddeld bedrag per leefgebied per jaar</t>
  </si>
  <si>
    <t>HA</t>
  </si>
  <si>
    <t>Bedrag</t>
  </si>
  <si>
    <t xml:space="preserve"> </t>
  </si>
  <si>
    <t>Beheerfuncties</t>
  </si>
  <si>
    <t>Het totale subsidiebedrag wordt dan:</t>
  </si>
  <si>
    <t>Bereken het jaarbedrag van de oorspronkelijke beschikking</t>
  </si>
  <si>
    <t xml:space="preserve">door het maximum aantal hectares *gemiddeldbedrag = som </t>
  </si>
  <si>
    <t>(afronden op 2 decimalen)</t>
  </si>
  <si>
    <t>Categorie Water</t>
  </si>
  <si>
    <t>Natte Dooradering</t>
  </si>
  <si>
    <t>Open Akkerland</t>
  </si>
  <si>
    <r>
      <t>b</t>
    </r>
    <r>
      <rPr>
        <sz val="9"/>
        <rFont val="Verdana"/>
        <family val="2"/>
      </rPr>
      <t>edrag per leefgebied</t>
    </r>
    <r>
      <rPr>
        <sz val="9"/>
        <color theme="1"/>
        <rFont val="Verdana"/>
        <family val="2"/>
      </rPr>
      <t xml:space="preserve"> per jaar</t>
    </r>
  </si>
  <si>
    <t xml:space="preserve">door het maximum aantal hectares *gemiddeld bedrag = som </t>
  </si>
  <si>
    <t>aangevraagde gegevens conform uitbreidingsverzoek</t>
  </si>
  <si>
    <t>Optimaliseren fourageer- en broed- en opgroeimogelijkheden (nieuw)</t>
  </si>
  <si>
    <t>Optimaliseren fourageer- en broed- en opgroeimogelijkheden (bestaand)</t>
  </si>
  <si>
    <t>totaal subsidiebedrag is max hectares *gemiddeld bedrag = som (afronden op 2 decimalen) * 4</t>
  </si>
  <si>
    <t>jaarbedrag 2023</t>
  </si>
  <si>
    <t>jaarbedrag 2024</t>
  </si>
  <si>
    <t>Creёren fourageergebied (bestaand)</t>
  </si>
  <si>
    <t>Optimaliseren voortplantingsmogelijkheden (bestaand)</t>
  </si>
  <si>
    <t>Optimaliseren voortplantingsmogelijkheden (nieuw)</t>
  </si>
  <si>
    <t>Open Grasland</t>
  </si>
  <si>
    <t>aangevraagde gegevens</t>
  </si>
  <si>
    <t>€350.000/ max hectares = € 350,-</t>
  </si>
  <si>
    <t>totaal begrote kosten voor resterende 4 jaar</t>
  </si>
  <si>
    <t>Categorie Klimaat</t>
  </si>
  <si>
    <t>Optimaliseren fourageer-, en broed- en opgroeimogelijkheden (bestaand)</t>
  </si>
  <si>
    <t>Verschralen (bestaand)</t>
  </si>
  <si>
    <t>Optimaliseren fourageer-, en broed- en opgroeimogelijkheden (nieuw)</t>
  </si>
  <si>
    <t>Verschralen (nieuw)</t>
  </si>
  <si>
    <t>Creëren nat biotoop (bestaand)</t>
  </si>
  <si>
    <t>Creëren nat biotoop (nieuw)</t>
  </si>
  <si>
    <t>Creёren fourageergebied (nieuw)</t>
  </si>
  <si>
    <t>Waterbergen (bestaand)</t>
  </si>
  <si>
    <t>Verbeteren chemische waterkwaliteit (bestaand)</t>
  </si>
  <si>
    <t>Verbeteren ecologische waterkwaliteit (bestaand)</t>
  </si>
  <si>
    <t>Vernatten (bestaand)</t>
  </si>
  <si>
    <t>Water vasthouden (bestaand)</t>
  </si>
  <si>
    <t>Vastleggen CO2 (nieuw)</t>
  </si>
  <si>
    <t>Reduceren uitstoot broeikasgassen  (nieuw)</t>
  </si>
  <si>
    <t>Vernatten (nieuw)</t>
  </si>
  <si>
    <t>Opvangen waterpieken en droogte (nieuw)</t>
  </si>
  <si>
    <t>Omgaan met verzilting (nieuw)</t>
  </si>
  <si>
    <t>Vastleggen CO2 (bestaand)</t>
  </si>
  <si>
    <t>Reduceren uitstoot broeikasgassen  (bestaand)</t>
  </si>
  <si>
    <t>Opvangen waterpieken en droogte  (bestaand)</t>
  </si>
  <si>
    <t>Omgaan met verzilting (bestaand)</t>
  </si>
  <si>
    <t>Waterbergen (nieuw)</t>
  </si>
  <si>
    <t>Verbeteren chemische waterkwaliteit (nieuw)</t>
  </si>
  <si>
    <t>Verbeteren ecologische waterkwaliteit (nieuw)</t>
  </si>
  <si>
    <t>Water vasthouden (nieuw)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</si>
</sst>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&quot;€&quot;\ #,##0.0000"/>
  </numFmts>
  <fonts count="6" x14ac:knownFonts="1">
    <font>
      <sz val="9"/>
      <color theme="1"/>
      <name val="Verdana"/>
      <family val="2"/>
    </font>
    <font>
      <b/>
      <sz val="9"/>
      <color theme="1"/>
      <name val="Verdana"/>
      <family val="2"/>
    </font>
    <font>
      <u/>
      <sz val="9"/>
      <color theme="1"/>
      <name val="Verdana"/>
      <family val="2"/>
    </font>
    <font>
      <b/>
      <sz val="12"/>
      <color theme="1"/>
      <name val="Verdana"/>
      <family val="2"/>
    </font>
    <font>
      <sz val="9"/>
      <color rgb="FF1F497D"/>
      <name val="Verdana"/>
      <family val="2"/>
    </font>
    <font>
      <sz val="9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64" fontId="0" fillId="0" borderId="0" xfId="0" applyNumberFormat="1"/>
    <xf numFmtId="4" fontId="0" fillId="0" borderId="0" xfId="0" applyNumberFormat="1"/>
    <xf numFmtId="0" fontId="1" fillId="0" borderId="0" xfId="0" applyFont="1"/>
    <xf numFmtId="165" fontId="0" fillId="2" borderId="0" xfId="0" applyNumberFormat="1" applyFill="1"/>
    <xf numFmtId="164" fontId="0" fillId="2" borderId="0" xfId="0" applyNumberFormat="1" applyFill="1"/>
    <xf numFmtId="0" fontId="0" fillId="2" borderId="0" xfId="0" applyFill="1"/>
    <xf numFmtId="0" fontId="0" fillId="0" borderId="0" xfId="0" applyAlignment="1">
      <alignment horizontal="center"/>
    </xf>
    <xf numFmtId="164" fontId="0" fillId="2" borderId="4" xfId="0" applyNumberFormat="1" applyFill="1" applyBorder="1"/>
    <xf numFmtId="0" fontId="0" fillId="0" borderId="0" xfId="0" applyAlignment="1">
      <alignment horizontal="left"/>
    </xf>
    <xf numFmtId="165" fontId="0" fillId="0" borderId="0" xfId="0" applyNumberFormat="1" applyAlignment="1">
      <alignment horizontal="right"/>
    </xf>
    <xf numFmtId="0" fontId="1" fillId="2" borderId="4" xfId="0" applyFont="1" applyFill="1" applyBorder="1"/>
    <xf numFmtId="0" fontId="0" fillId="0" borderId="4" xfId="0" applyBorder="1" applyAlignment="1">
      <alignment horizontal="center"/>
    </xf>
    <xf numFmtId="0" fontId="1" fillId="0" borderId="4" xfId="0" applyFont="1" applyBorder="1"/>
    <xf numFmtId="0" fontId="4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wrapText="1"/>
    </xf>
    <xf numFmtId="4" fontId="0" fillId="0" borderId="0" xfId="0" applyNumberForma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4" borderId="0" xfId="0" applyFill="1"/>
    <xf numFmtId="0" fontId="5" fillId="4" borderId="0" xfId="0" applyFont="1" applyFill="1"/>
    <xf numFmtId="4" fontId="5" fillId="5" borderId="0" xfId="0" applyNumberFormat="1" applyFont="1" applyFill="1"/>
    <xf numFmtId="164" fontId="5" fillId="5" borderId="0" xfId="0" applyNumberFormat="1" applyFont="1" applyFill="1"/>
    <xf numFmtId="164" fontId="0" fillId="5" borderId="0" xfId="0" applyNumberFormat="1" applyFill="1"/>
    <xf numFmtId="164" fontId="2" fillId="5" borderId="0" xfId="0" applyNumberFormat="1" applyFont="1" applyFill="1"/>
    <xf numFmtId="0" fontId="1" fillId="3" borderId="0" xfId="0" applyFont="1" applyFill="1" applyAlignment="1">
      <alignment horizontal="center"/>
    </xf>
    <xf numFmtId="0" fontId="1" fillId="3" borderId="0" xfId="0" applyFont="1" applyFill="1"/>
    <xf numFmtId="4" fontId="0" fillId="5" borderId="0" xfId="0" applyNumberFormat="1" applyFill="1"/>
    <xf numFmtId="4" fontId="2" fillId="5" borderId="0" xfId="0" applyNumberFormat="1" applyFont="1" applyFill="1"/>
    <xf numFmtId="0" fontId="3" fillId="7" borderId="0" xfId="0" applyFont="1" applyFill="1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4" fontId="0" fillId="2" borderId="0" xfId="0" applyNumberFormat="1" applyFill="1"/>
    <xf numFmtId="0" fontId="1" fillId="6" borderId="1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2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9"/>
  <sheetViews>
    <sheetView topLeftCell="A10" zoomScaleNormal="100" workbookViewId="0">
      <selection activeCell="A16" sqref="A16"/>
    </sheetView>
  </sheetViews>
  <sheetFormatPr defaultRowHeight="11.4" x14ac:dyDescent="0.2"/>
  <cols>
    <col min="1" max="1" width="52.8984375" style="15" customWidth="1"/>
    <col min="2" max="2" width="8.5" customWidth="1"/>
    <col min="3" max="3" width="15.5" customWidth="1"/>
    <col min="4" max="4" width="15.69921875" customWidth="1"/>
    <col min="5" max="5" width="13.5" customWidth="1"/>
    <col min="6" max="6" width="14" bestFit="1" customWidth="1"/>
    <col min="7" max="7" width="2.8984375" style="7" customWidth="1"/>
    <col min="8" max="8" width="37.19921875" bestFit="1" customWidth="1"/>
  </cols>
  <sheetData>
    <row r="1" spans="1:8" ht="12" thickBot="1" x14ac:dyDescent="0.25">
      <c r="A1" s="17" t="s">
        <v>20</v>
      </c>
      <c r="B1" s="3"/>
      <c r="C1" s="36" t="s">
        <v>40</v>
      </c>
      <c r="D1" s="37"/>
      <c r="E1" s="37"/>
    </row>
    <row r="2" spans="1:8" ht="12" thickBot="1" x14ac:dyDescent="0.25">
      <c r="A2" s="17"/>
      <c r="B2" s="3"/>
      <c r="F2" s="3"/>
    </row>
    <row r="3" spans="1:8" ht="12" thickBot="1" x14ac:dyDescent="0.25">
      <c r="A3" s="38" t="s">
        <v>8</v>
      </c>
      <c r="B3" s="39"/>
      <c r="C3" s="39"/>
      <c r="D3" s="39"/>
      <c r="E3" s="40"/>
      <c r="F3" s="11" t="s">
        <v>7</v>
      </c>
      <c r="G3" s="12"/>
      <c r="H3" s="13" t="s">
        <v>13</v>
      </c>
    </row>
    <row r="4" spans="1:8" s="15" customFormat="1" ht="22.8" x14ac:dyDescent="0.2">
      <c r="B4" s="15" t="s">
        <v>2</v>
      </c>
      <c r="C4" s="15" t="s">
        <v>1</v>
      </c>
      <c r="D4" s="15" t="s">
        <v>3</v>
      </c>
      <c r="E4" s="15" t="s">
        <v>4</v>
      </c>
      <c r="G4" s="16"/>
    </row>
    <row r="5" spans="1:8" s="20" customFormat="1" x14ac:dyDescent="0.2">
      <c r="A5" s="19" t="s">
        <v>43</v>
      </c>
      <c r="B5" s="24">
        <v>777.01</v>
      </c>
      <c r="C5" s="24">
        <v>893.56</v>
      </c>
      <c r="D5" s="25">
        <v>2415.1799999999998</v>
      </c>
      <c r="E5" s="25">
        <v>9557809.1799999997</v>
      </c>
      <c r="G5" s="21"/>
    </row>
    <row r="6" spans="1:8" x14ac:dyDescent="0.2">
      <c r="A6" s="18"/>
      <c r="B6" s="2"/>
      <c r="C6" s="2"/>
      <c r="D6" s="1"/>
      <c r="E6" s="1"/>
      <c r="F6" s="14"/>
    </row>
    <row r="7" spans="1:8" x14ac:dyDescent="0.2">
      <c r="A7" s="17" t="s">
        <v>17</v>
      </c>
      <c r="B7" s="3"/>
    </row>
    <row r="8" spans="1:8" ht="22.8" x14ac:dyDescent="0.2">
      <c r="A8" s="15" t="s">
        <v>18</v>
      </c>
    </row>
    <row r="9" spans="1:8" x14ac:dyDescent="0.2">
      <c r="F9" s="6">
        <f>B5*115%</f>
        <v>893.56149999999991</v>
      </c>
    </row>
    <row r="10" spans="1:8" x14ac:dyDescent="0.2">
      <c r="F10" s="6">
        <f>ROUNDDOWN(F9,2)</f>
        <v>893.56</v>
      </c>
      <c r="G10" s="7" t="s">
        <v>10</v>
      </c>
      <c r="H10" t="s">
        <v>21</v>
      </c>
    </row>
    <row r="11" spans="1:8" x14ac:dyDescent="0.2">
      <c r="A11" s="17" t="s">
        <v>19</v>
      </c>
      <c r="B11" s="3"/>
    </row>
    <row r="12" spans="1:8" ht="22.8" x14ac:dyDescent="0.2">
      <c r="A12" s="19" t="s">
        <v>46</v>
      </c>
    </row>
    <row r="13" spans="1:8" x14ac:dyDescent="0.2">
      <c r="A13" s="19"/>
      <c r="F13" s="5">
        <f>ROUND(C5*D5,2)</f>
        <v>2158108.2400000002</v>
      </c>
      <c r="G13" s="7" t="s">
        <v>9</v>
      </c>
      <c r="H13" t="s">
        <v>41</v>
      </c>
    </row>
    <row r="14" spans="1:8" x14ac:dyDescent="0.2">
      <c r="A14" s="19"/>
      <c r="F14" s="5">
        <f>ROUND(C5*D5,2)*4</f>
        <v>8632432.9600000009</v>
      </c>
      <c r="G14" s="7" t="s">
        <v>9</v>
      </c>
      <c r="H14" s="22" t="s">
        <v>55</v>
      </c>
    </row>
    <row r="15" spans="1:8" x14ac:dyDescent="0.2">
      <c r="B15" s="3"/>
    </row>
    <row r="16" spans="1:8" x14ac:dyDescent="0.2">
      <c r="A16" s="17" t="s">
        <v>26</v>
      </c>
      <c r="B16" s="3"/>
    </row>
    <row r="17" spans="1:8" x14ac:dyDescent="0.2">
      <c r="A17" s="15" t="s">
        <v>35</v>
      </c>
      <c r="B17" s="3"/>
    </row>
    <row r="18" spans="1:8" x14ac:dyDescent="0.2">
      <c r="A18" s="15" t="s">
        <v>42</v>
      </c>
      <c r="B18" s="3"/>
      <c r="F18" s="26">
        <v>604181.43000000005</v>
      </c>
      <c r="G18" s="7" t="s">
        <v>10</v>
      </c>
      <c r="H18" t="s">
        <v>47</v>
      </c>
    </row>
    <row r="19" spans="1:8" x14ac:dyDescent="0.2">
      <c r="A19" s="15" t="s">
        <v>37</v>
      </c>
      <c r="B19" s="3"/>
      <c r="F19" s="26">
        <v>879173.82</v>
      </c>
      <c r="G19" s="7" t="s">
        <v>10</v>
      </c>
      <c r="H19" t="s">
        <v>48</v>
      </c>
    </row>
    <row r="20" spans="1:8" x14ac:dyDescent="0.2">
      <c r="B20" s="3"/>
      <c r="F20" s="1"/>
    </row>
    <row r="21" spans="1:8" x14ac:dyDescent="0.2">
      <c r="B21" s="3"/>
      <c r="F21" s="2"/>
    </row>
    <row r="22" spans="1:8" x14ac:dyDescent="0.2">
      <c r="A22" s="17" t="s">
        <v>28</v>
      </c>
      <c r="B22" s="3"/>
    </row>
    <row r="23" spans="1:8" x14ac:dyDescent="0.2">
      <c r="A23" t="s">
        <v>34</v>
      </c>
      <c r="B23" s="3"/>
      <c r="F23" s="5">
        <f>SUM(F14:F20)</f>
        <v>10115788.210000001</v>
      </c>
      <c r="G23" s="7" t="s">
        <v>10</v>
      </c>
      <c r="H23" t="s">
        <v>27</v>
      </c>
    </row>
    <row r="24" spans="1:8" x14ac:dyDescent="0.2">
      <c r="B24" s="3"/>
    </row>
    <row r="25" spans="1:8" ht="23.4" thickBot="1" x14ac:dyDescent="0.25">
      <c r="A25" s="17" t="s">
        <v>22</v>
      </c>
    </row>
    <row r="26" spans="1:8" ht="12" thickBot="1" x14ac:dyDescent="0.25">
      <c r="A26" s="41" t="s">
        <v>16</v>
      </c>
      <c r="B26" s="42"/>
      <c r="C26" s="38" t="s">
        <v>16</v>
      </c>
      <c r="D26" s="40"/>
    </row>
    <row r="27" spans="1:8" x14ac:dyDescent="0.2">
      <c r="A27" s="29" t="s">
        <v>33</v>
      </c>
      <c r="B27" s="29" t="s">
        <v>32</v>
      </c>
      <c r="C27" s="28" t="s">
        <v>30</v>
      </c>
      <c r="D27" s="28" t="s">
        <v>31</v>
      </c>
    </row>
    <row r="28" spans="1:8" x14ac:dyDescent="0.2">
      <c r="A28" s="15" t="s">
        <v>49</v>
      </c>
      <c r="C28" s="30">
        <v>231.03</v>
      </c>
      <c r="D28" s="26">
        <v>557979.03</v>
      </c>
    </row>
    <row r="29" spans="1:8" x14ac:dyDescent="0.2">
      <c r="A29" s="15" t="s">
        <v>50</v>
      </c>
      <c r="C29" s="30">
        <v>662.53</v>
      </c>
      <c r="D29" s="26">
        <v>1600129.2</v>
      </c>
    </row>
    <row r="30" spans="1:8" x14ac:dyDescent="0.2">
      <c r="A30" s="15" t="s">
        <v>63</v>
      </c>
      <c r="C30" s="30"/>
      <c r="D30" s="26"/>
    </row>
    <row r="31" spans="1:8" x14ac:dyDescent="0.2">
      <c r="A31" s="15" t="s">
        <v>51</v>
      </c>
      <c r="C31" s="30"/>
      <c r="D31" s="27"/>
    </row>
    <row r="32" spans="1:8" x14ac:dyDescent="0.2">
      <c r="C32" s="31"/>
      <c r="D32" s="27"/>
    </row>
    <row r="33" spans="1:8" x14ac:dyDescent="0.2">
      <c r="C33" s="2">
        <f>SUM(C27:C32)</f>
        <v>893.56</v>
      </c>
      <c r="D33" s="1">
        <f>SUM(D27:D32)</f>
        <v>2158108.23</v>
      </c>
    </row>
    <row r="34" spans="1:8" x14ac:dyDescent="0.2">
      <c r="D34" s="1"/>
    </row>
    <row r="35" spans="1:8" x14ac:dyDescent="0.2">
      <c r="A35" s="15" t="s">
        <v>32</v>
      </c>
    </row>
    <row r="36" spans="1:8" x14ac:dyDescent="0.2">
      <c r="A36" s="15" t="s">
        <v>0</v>
      </c>
      <c r="F36" s="5">
        <f>D33/C33</f>
        <v>2415.1799879135147</v>
      </c>
      <c r="G36" s="7" t="s">
        <v>9</v>
      </c>
      <c r="H36" s="23" t="s">
        <v>29</v>
      </c>
    </row>
    <row r="37" spans="1:8" x14ac:dyDescent="0.2">
      <c r="F37" s="5"/>
    </row>
    <row r="38" spans="1:8" x14ac:dyDescent="0.2">
      <c r="A38" s="17" t="s">
        <v>25</v>
      </c>
      <c r="F38" s="1"/>
    </row>
    <row r="39" spans="1:8" x14ac:dyDescent="0.2">
      <c r="A39" s="15" t="s">
        <v>23</v>
      </c>
      <c r="C39" s="5">
        <f>D33</f>
        <v>2158108.23</v>
      </c>
    </row>
    <row r="40" spans="1:8" x14ac:dyDescent="0.2">
      <c r="A40" s="15" t="s">
        <v>24</v>
      </c>
      <c r="C40" s="8">
        <f>F13</f>
        <v>2158108.2400000002</v>
      </c>
    </row>
    <row r="41" spans="1:8" x14ac:dyDescent="0.2">
      <c r="A41" s="17" t="s">
        <v>5</v>
      </c>
      <c r="C41" s="5">
        <f>-(C39-C40)</f>
        <v>1.0000000242143869E-2</v>
      </c>
      <c r="D41" s="3"/>
    </row>
    <row r="43" spans="1:8" ht="22.8" x14ac:dyDescent="0.2">
      <c r="A43" s="15" t="s">
        <v>6</v>
      </c>
    </row>
    <row r="44" spans="1:8" x14ac:dyDescent="0.2">
      <c r="F44" s="4">
        <f>C41/C5</f>
        <v>1.119119056598759E-5</v>
      </c>
      <c r="G44" s="7" t="s">
        <v>9</v>
      </c>
      <c r="H44" t="s">
        <v>11</v>
      </c>
    </row>
    <row r="45" spans="1:8" x14ac:dyDescent="0.2">
      <c r="F45" s="1">
        <v>0.01</v>
      </c>
      <c r="G45" s="9" t="s">
        <v>14</v>
      </c>
    </row>
    <row r="46" spans="1:8" x14ac:dyDescent="0.2">
      <c r="F46" s="10">
        <f>F45-ABS(F44)</f>
        <v>9.9888088094340129E-3</v>
      </c>
      <c r="G46" s="9" t="s">
        <v>12</v>
      </c>
    </row>
    <row r="47" spans="1:8" ht="16.2" x14ac:dyDescent="0.3">
      <c r="F47" s="32" t="str">
        <f>IF(ABS(F46)&lt;=0.01,"OK","niet correct")</f>
        <v>OK</v>
      </c>
      <c r="G47" s="9" t="s">
        <v>15</v>
      </c>
    </row>
    <row r="49" spans="6:6" x14ac:dyDescent="0.2">
      <c r="F49" t="s">
        <v>32</v>
      </c>
    </row>
  </sheetData>
  <mergeCells count="4">
    <mergeCell ref="C1:E1"/>
    <mergeCell ref="A3:E3"/>
    <mergeCell ref="A26:B26"/>
    <mergeCell ref="C26:D26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0EC97-C2CC-4313-92CB-D5D15969E5F4}">
  <sheetPr>
    <pageSetUpPr fitToPage="1"/>
  </sheetPr>
  <dimension ref="A1:H49"/>
  <sheetViews>
    <sheetView topLeftCell="A10" zoomScaleNormal="100" zoomScaleSheetLayoutView="70" zoomScalePageLayoutView="85" workbookViewId="0">
      <selection activeCell="A12" sqref="A12"/>
    </sheetView>
  </sheetViews>
  <sheetFormatPr defaultRowHeight="11.4" x14ac:dyDescent="0.2"/>
  <cols>
    <col min="1" max="1" width="52.8984375" style="15" customWidth="1"/>
    <col min="2" max="2" width="8.5" customWidth="1"/>
    <col min="3" max="3" width="12.5" customWidth="1"/>
    <col min="4" max="4" width="11.8984375" customWidth="1"/>
    <col min="5" max="5" width="13.5" customWidth="1"/>
    <col min="6" max="6" width="13.59765625" customWidth="1"/>
    <col min="7" max="7" width="2.8984375" style="7" customWidth="1"/>
    <col min="8" max="8" width="41.3984375" customWidth="1"/>
  </cols>
  <sheetData>
    <row r="1" spans="1:8" ht="12" thickBot="1" x14ac:dyDescent="0.25">
      <c r="A1" s="17" t="s">
        <v>20</v>
      </c>
      <c r="B1" s="3"/>
      <c r="C1" s="36" t="s">
        <v>52</v>
      </c>
      <c r="D1" s="37"/>
      <c r="E1" s="37"/>
    </row>
    <row r="2" spans="1:8" ht="12" thickBot="1" x14ac:dyDescent="0.25">
      <c r="A2" s="17"/>
      <c r="B2" s="3"/>
      <c r="F2" s="3"/>
    </row>
    <row r="3" spans="1:8" ht="12" thickBot="1" x14ac:dyDescent="0.25">
      <c r="A3" s="38" t="s">
        <v>8</v>
      </c>
      <c r="B3" s="39"/>
      <c r="C3" s="39"/>
      <c r="D3" s="39"/>
      <c r="E3" s="40"/>
      <c r="F3" s="11" t="s">
        <v>7</v>
      </c>
      <c r="G3" s="12"/>
      <c r="H3" s="13" t="s">
        <v>13</v>
      </c>
    </row>
    <row r="4" spans="1:8" s="15" customFormat="1" ht="22.8" x14ac:dyDescent="0.2">
      <c r="B4" s="15" t="s">
        <v>2</v>
      </c>
      <c r="C4" s="15" t="s">
        <v>1</v>
      </c>
      <c r="D4" s="15" t="s">
        <v>3</v>
      </c>
      <c r="E4" s="15" t="s">
        <v>4</v>
      </c>
      <c r="G4" s="16"/>
    </row>
    <row r="5" spans="1:8" s="20" customFormat="1" x14ac:dyDescent="0.2">
      <c r="A5" s="19" t="s">
        <v>53</v>
      </c>
      <c r="B5" s="24">
        <v>870</v>
      </c>
      <c r="C5" s="24">
        <v>1000</v>
      </c>
      <c r="D5" s="25">
        <v>350</v>
      </c>
      <c r="E5" s="25">
        <f>C5*D5</f>
        <v>350000</v>
      </c>
      <c r="G5" s="21"/>
    </row>
    <row r="6" spans="1:8" x14ac:dyDescent="0.2">
      <c r="A6" s="18"/>
      <c r="B6" s="2"/>
      <c r="C6" s="2"/>
      <c r="D6" s="1"/>
      <c r="E6" s="1"/>
      <c r="F6" s="14"/>
    </row>
    <row r="7" spans="1:8" x14ac:dyDescent="0.2">
      <c r="A7" s="17" t="s">
        <v>17</v>
      </c>
      <c r="B7" s="3"/>
    </row>
    <row r="8" spans="1:8" ht="22.8" x14ac:dyDescent="0.2">
      <c r="A8" s="15" t="s">
        <v>18</v>
      </c>
    </row>
    <row r="9" spans="1:8" x14ac:dyDescent="0.2">
      <c r="F9" s="6">
        <f>B5*115%</f>
        <v>1000.4999999999999</v>
      </c>
    </row>
    <row r="10" spans="1:8" x14ac:dyDescent="0.2">
      <c r="F10" s="6">
        <f>ROUNDDOWN(F9,2)</f>
        <v>1000.5</v>
      </c>
      <c r="G10" s="7" t="s">
        <v>10</v>
      </c>
      <c r="H10" t="s">
        <v>21</v>
      </c>
    </row>
    <row r="11" spans="1:8" x14ac:dyDescent="0.2">
      <c r="A11" s="17" t="s">
        <v>19</v>
      </c>
      <c r="B11" s="3"/>
    </row>
    <row r="12" spans="1:8" ht="22.8" x14ac:dyDescent="0.2">
      <c r="A12" s="19" t="s">
        <v>46</v>
      </c>
    </row>
    <row r="13" spans="1:8" x14ac:dyDescent="0.2">
      <c r="A13" s="19"/>
      <c r="F13" s="5">
        <f>ROUND(C5*D5,2)</f>
        <v>350000</v>
      </c>
      <c r="G13" s="7" t="s">
        <v>9</v>
      </c>
      <c r="H13" t="s">
        <v>41</v>
      </c>
    </row>
    <row r="14" spans="1:8" x14ac:dyDescent="0.2">
      <c r="A14" s="19"/>
      <c r="F14" s="5">
        <f>ROUND(C5*D5,2)*4</f>
        <v>1400000</v>
      </c>
      <c r="G14" s="7" t="s">
        <v>9</v>
      </c>
      <c r="H14" s="22" t="s">
        <v>55</v>
      </c>
    </row>
    <row r="15" spans="1:8" x14ac:dyDescent="0.2">
      <c r="B15" s="3"/>
    </row>
    <row r="16" spans="1:8" x14ac:dyDescent="0.2">
      <c r="A16" s="17" t="s">
        <v>26</v>
      </c>
      <c r="B16" s="3"/>
    </row>
    <row r="17" spans="1:8" x14ac:dyDescent="0.2">
      <c r="A17" s="15" t="s">
        <v>35</v>
      </c>
      <c r="B17" s="3"/>
      <c r="F17" s="30">
        <v>350000</v>
      </c>
      <c r="G17" s="7" t="s">
        <v>10</v>
      </c>
      <c r="H17" t="s">
        <v>47</v>
      </c>
    </row>
    <row r="18" spans="1:8" x14ac:dyDescent="0.2">
      <c r="A18" s="15" t="s">
        <v>36</v>
      </c>
      <c r="B18" s="3"/>
      <c r="F18" s="30">
        <v>350000</v>
      </c>
      <c r="G18" s="7" t="s">
        <v>10</v>
      </c>
      <c r="H18" t="s">
        <v>48</v>
      </c>
    </row>
    <row r="19" spans="1:8" x14ac:dyDescent="0.2">
      <c r="A19" s="15" t="s">
        <v>37</v>
      </c>
      <c r="B19" s="3"/>
      <c r="F19" s="2"/>
    </row>
    <row r="20" spans="1:8" x14ac:dyDescent="0.2">
      <c r="B20" s="3"/>
      <c r="F20" s="34"/>
    </row>
    <row r="21" spans="1:8" x14ac:dyDescent="0.2">
      <c r="B21" s="3"/>
      <c r="F21" s="34"/>
    </row>
    <row r="22" spans="1:8" x14ac:dyDescent="0.2">
      <c r="A22" s="17" t="s">
        <v>28</v>
      </c>
      <c r="B22" s="3"/>
    </row>
    <row r="23" spans="1:8" x14ac:dyDescent="0.2">
      <c r="A23" t="s">
        <v>34</v>
      </c>
      <c r="B23" s="3"/>
      <c r="F23" s="35">
        <f>SUM(F14:F21)</f>
        <v>2100000</v>
      </c>
      <c r="G23" s="7" t="s">
        <v>10</v>
      </c>
      <c r="H23" t="s">
        <v>27</v>
      </c>
    </row>
    <row r="24" spans="1:8" x14ac:dyDescent="0.2">
      <c r="B24" s="3"/>
    </row>
    <row r="25" spans="1:8" ht="23.4" thickBot="1" x14ac:dyDescent="0.25">
      <c r="A25" s="17" t="s">
        <v>22</v>
      </c>
    </row>
    <row r="26" spans="1:8" ht="12" thickBot="1" x14ac:dyDescent="0.25">
      <c r="A26" s="41" t="s">
        <v>16</v>
      </c>
      <c r="B26" s="42"/>
      <c r="C26" s="38" t="s">
        <v>16</v>
      </c>
      <c r="D26" s="40"/>
    </row>
    <row r="27" spans="1:8" x14ac:dyDescent="0.2">
      <c r="A27" s="29" t="s">
        <v>33</v>
      </c>
      <c r="B27" s="29" t="s">
        <v>32</v>
      </c>
      <c r="C27" s="28" t="s">
        <v>30</v>
      </c>
      <c r="D27" s="28" t="s">
        <v>31</v>
      </c>
    </row>
    <row r="28" spans="1:8" ht="22.8" x14ac:dyDescent="0.2">
      <c r="A28" s="15" t="s">
        <v>45</v>
      </c>
      <c r="C28" s="30">
        <v>600</v>
      </c>
      <c r="D28" s="26">
        <v>178000</v>
      </c>
    </row>
    <row r="29" spans="1:8" x14ac:dyDescent="0.2">
      <c r="A29" s="15" t="s">
        <v>61</v>
      </c>
      <c r="C29" s="30">
        <v>400</v>
      </c>
      <c r="D29" s="26">
        <v>172000</v>
      </c>
    </row>
    <row r="30" spans="1:8" ht="22.8" x14ac:dyDescent="0.2">
      <c r="A30" s="15" t="s">
        <v>44</v>
      </c>
      <c r="C30" s="30" t="s">
        <v>32</v>
      </c>
      <c r="D30" s="26" t="s">
        <v>32</v>
      </c>
    </row>
    <row r="31" spans="1:8" x14ac:dyDescent="0.2">
      <c r="A31" s="15" t="s">
        <v>62</v>
      </c>
      <c r="C31" s="30"/>
      <c r="D31" s="27"/>
    </row>
    <row r="32" spans="1:8" x14ac:dyDescent="0.2">
      <c r="C32" s="31"/>
      <c r="D32" s="27"/>
    </row>
    <row r="33" spans="1:8" x14ac:dyDescent="0.2">
      <c r="C33" s="2">
        <f>SUM(C27:C32)</f>
        <v>1000</v>
      </c>
      <c r="D33" s="1">
        <f>SUM(D27:D32)</f>
        <v>350000</v>
      </c>
    </row>
    <row r="34" spans="1:8" x14ac:dyDescent="0.2">
      <c r="D34" s="1"/>
    </row>
    <row r="35" spans="1:8" x14ac:dyDescent="0.2">
      <c r="A35" s="15" t="s">
        <v>0</v>
      </c>
    </row>
    <row r="36" spans="1:8" x14ac:dyDescent="0.2">
      <c r="A36" s="15" t="s">
        <v>54</v>
      </c>
      <c r="F36" s="5">
        <f>D33/C33</f>
        <v>350</v>
      </c>
      <c r="G36" s="7" t="s">
        <v>9</v>
      </c>
      <c r="H36" s="23" t="s">
        <v>29</v>
      </c>
    </row>
    <row r="37" spans="1:8" x14ac:dyDescent="0.2">
      <c r="F37" s="5"/>
    </row>
    <row r="38" spans="1:8" x14ac:dyDescent="0.2">
      <c r="A38" s="17" t="s">
        <v>25</v>
      </c>
      <c r="F38" s="1"/>
    </row>
    <row r="39" spans="1:8" x14ac:dyDescent="0.2">
      <c r="A39" s="15" t="s">
        <v>23</v>
      </c>
      <c r="C39" s="5">
        <f>D33</f>
        <v>350000</v>
      </c>
    </row>
    <row r="40" spans="1:8" x14ac:dyDescent="0.2">
      <c r="A40" s="15" t="s">
        <v>24</v>
      </c>
      <c r="C40" s="8">
        <f>F13</f>
        <v>350000</v>
      </c>
    </row>
    <row r="41" spans="1:8" x14ac:dyDescent="0.2">
      <c r="A41" s="17" t="s">
        <v>5</v>
      </c>
      <c r="C41" s="5">
        <f>-(C39-C40)</f>
        <v>0</v>
      </c>
      <c r="D41" s="3"/>
    </row>
    <row r="43" spans="1:8" ht="22.8" x14ac:dyDescent="0.2">
      <c r="A43" s="15" t="s">
        <v>6</v>
      </c>
    </row>
    <row r="44" spans="1:8" x14ac:dyDescent="0.2">
      <c r="F44" s="4">
        <f>C41/C5</f>
        <v>0</v>
      </c>
      <c r="G44" s="7" t="s">
        <v>9</v>
      </c>
      <c r="H44" t="s">
        <v>11</v>
      </c>
    </row>
    <row r="45" spans="1:8" x14ac:dyDescent="0.2">
      <c r="F45" s="1">
        <v>0.01</v>
      </c>
      <c r="G45" s="9" t="s">
        <v>14</v>
      </c>
    </row>
    <row r="46" spans="1:8" x14ac:dyDescent="0.2">
      <c r="F46" s="10">
        <f>F45-ABS(F44)</f>
        <v>0.01</v>
      </c>
      <c r="G46" s="9" t="s">
        <v>12</v>
      </c>
    </row>
    <row r="47" spans="1:8" ht="16.2" x14ac:dyDescent="0.3">
      <c r="F47" s="32" t="str">
        <f>IF(ABS(F46)&lt;=0.01,"OK","niet correct")</f>
        <v>OK</v>
      </c>
      <c r="G47" s="9" t="s">
        <v>15</v>
      </c>
    </row>
    <row r="49" spans="6:6" x14ac:dyDescent="0.2">
      <c r="F49" t="s">
        <v>32</v>
      </c>
    </row>
  </sheetData>
  <mergeCells count="4">
    <mergeCell ref="C1:E1"/>
    <mergeCell ref="A3:E3"/>
    <mergeCell ref="A26:B26"/>
    <mergeCell ref="C26:D26"/>
  </mergeCells>
  <pageMargins left="0.7" right="0.7" top="0.75" bottom="0.75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9"/>
  <sheetViews>
    <sheetView topLeftCell="A18" zoomScaleNormal="100" workbookViewId="0">
      <selection activeCell="D17" sqref="D17"/>
    </sheetView>
  </sheetViews>
  <sheetFormatPr defaultRowHeight="11.4" x14ac:dyDescent="0.2"/>
  <cols>
    <col min="1" max="1" width="54" style="15" customWidth="1"/>
    <col min="2" max="2" width="8.5" customWidth="1"/>
    <col min="3" max="3" width="12.5" customWidth="1"/>
    <col min="4" max="4" width="11.8984375" customWidth="1"/>
    <col min="5" max="5" width="13.5" customWidth="1"/>
    <col min="6" max="6" width="13.59765625" customWidth="1"/>
    <col min="7" max="7" width="2.8984375" style="7" customWidth="1"/>
    <col min="8" max="8" width="37.19921875" bestFit="1" customWidth="1"/>
  </cols>
  <sheetData>
    <row r="1" spans="1:8" ht="12" thickBot="1" x14ac:dyDescent="0.25">
      <c r="A1" s="17" t="s">
        <v>20</v>
      </c>
      <c r="B1" s="3"/>
      <c r="C1" s="36" t="s">
        <v>39</v>
      </c>
      <c r="D1" s="37"/>
      <c r="E1" s="37"/>
    </row>
    <row r="2" spans="1:8" ht="12" thickBot="1" x14ac:dyDescent="0.25">
      <c r="A2" s="17"/>
      <c r="B2" s="3"/>
      <c r="F2" s="3"/>
    </row>
    <row r="3" spans="1:8" ht="12" thickBot="1" x14ac:dyDescent="0.25">
      <c r="A3" s="38" t="s">
        <v>8</v>
      </c>
      <c r="B3" s="39"/>
      <c r="C3" s="39"/>
      <c r="D3" s="39"/>
      <c r="E3" s="40"/>
      <c r="F3" s="11" t="s">
        <v>7</v>
      </c>
      <c r="G3" s="12"/>
      <c r="H3" s="13" t="s">
        <v>13</v>
      </c>
    </row>
    <row r="4" spans="1:8" s="15" customFormat="1" ht="22.8" x14ac:dyDescent="0.2">
      <c r="B4" s="15" t="s">
        <v>2</v>
      </c>
      <c r="C4" s="15" t="s">
        <v>1</v>
      </c>
      <c r="D4" s="15" t="s">
        <v>3</v>
      </c>
      <c r="E4" s="15" t="s">
        <v>4</v>
      </c>
      <c r="G4" s="16"/>
    </row>
    <row r="5" spans="1:8" s="20" customFormat="1" x14ac:dyDescent="0.2">
      <c r="A5" s="19" t="s">
        <v>43</v>
      </c>
      <c r="B5" s="24">
        <v>50.81</v>
      </c>
      <c r="C5" s="24">
        <v>58.43</v>
      </c>
      <c r="D5" s="25">
        <v>2060.6999999999998</v>
      </c>
      <c r="E5" s="25">
        <v>593604.86</v>
      </c>
      <c r="G5" s="21"/>
    </row>
    <row r="6" spans="1:8" x14ac:dyDescent="0.2">
      <c r="A6" s="18"/>
      <c r="B6" s="2"/>
      <c r="C6" s="2"/>
      <c r="D6" s="1"/>
      <c r="E6" s="1"/>
      <c r="F6" s="14"/>
    </row>
    <row r="7" spans="1:8" x14ac:dyDescent="0.2">
      <c r="A7" s="17" t="s">
        <v>17</v>
      </c>
      <c r="B7" s="3"/>
    </row>
    <row r="8" spans="1:8" ht="22.8" x14ac:dyDescent="0.2">
      <c r="A8" s="15" t="s">
        <v>18</v>
      </c>
    </row>
    <row r="9" spans="1:8" x14ac:dyDescent="0.2">
      <c r="F9" s="6">
        <f>B5*115%</f>
        <v>58.4315</v>
      </c>
    </row>
    <row r="10" spans="1:8" x14ac:dyDescent="0.2">
      <c r="F10" s="6">
        <f>ROUNDDOWN(F9,2)</f>
        <v>58.43</v>
      </c>
      <c r="G10" s="7" t="s">
        <v>10</v>
      </c>
      <c r="H10" t="s">
        <v>21</v>
      </c>
    </row>
    <row r="11" spans="1:8" x14ac:dyDescent="0.2">
      <c r="A11" s="17" t="s">
        <v>19</v>
      </c>
      <c r="B11" s="3"/>
    </row>
    <row r="12" spans="1:8" ht="22.8" x14ac:dyDescent="0.2">
      <c r="A12" s="19" t="s">
        <v>46</v>
      </c>
    </row>
    <row r="13" spans="1:8" x14ac:dyDescent="0.2">
      <c r="A13" s="19"/>
      <c r="F13" s="5">
        <f>ROUND(C5*D5,2)</f>
        <v>120406.7</v>
      </c>
      <c r="G13" s="7" t="s">
        <v>9</v>
      </c>
      <c r="H13" t="s">
        <v>41</v>
      </c>
    </row>
    <row r="14" spans="1:8" x14ac:dyDescent="0.2">
      <c r="A14" s="19"/>
      <c r="F14" s="5">
        <f>ROUND(C5*D5,2)*3</f>
        <v>361220.1</v>
      </c>
      <c r="G14" s="7" t="s">
        <v>9</v>
      </c>
      <c r="H14" s="22" t="s">
        <v>55</v>
      </c>
    </row>
    <row r="15" spans="1:8" x14ac:dyDescent="0.2">
      <c r="B15" s="3"/>
    </row>
    <row r="16" spans="1:8" x14ac:dyDescent="0.2">
      <c r="A16" s="17" t="s">
        <v>26</v>
      </c>
      <c r="B16" s="3"/>
    </row>
    <row r="17" spans="1:8" x14ac:dyDescent="0.2">
      <c r="A17" s="15" t="s">
        <v>35</v>
      </c>
      <c r="B17" s="3"/>
    </row>
    <row r="18" spans="1:8" x14ac:dyDescent="0.2">
      <c r="A18" s="15" t="s">
        <v>42</v>
      </c>
      <c r="B18" s="3"/>
      <c r="F18" s="26">
        <v>36000.050000000003</v>
      </c>
      <c r="G18" s="7" t="s">
        <v>10</v>
      </c>
      <c r="H18" t="s">
        <v>47</v>
      </c>
    </row>
    <row r="19" spans="1:8" x14ac:dyDescent="0.2">
      <c r="A19" s="15" t="s">
        <v>37</v>
      </c>
      <c r="B19" s="3"/>
      <c r="F19" s="26">
        <v>85972.4</v>
      </c>
      <c r="G19" s="7" t="s">
        <v>10</v>
      </c>
      <c r="H19" t="s">
        <v>48</v>
      </c>
    </row>
    <row r="20" spans="1:8" x14ac:dyDescent="0.2">
      <c r="B20" s="3"/>
      <c r="F20" s="1"/>
    </row>
    <row r="21" spans="1:8" x14ac:dyDescent="0.2">
      <c r="B21" s="3"/>
      <c r="F21" s="2"/>
    </row>
    <row r="22" spans="1:8" x14ac:dyDescent="0.2">
      <c r="A22" s="17" t="s">
        <v>28</v>
      </c>
      <c r="B22" s="3"/>
    </row>
    <row r="23" spans="1:8" x14ac:dyDescent="0.2">
      <c r="A23" t="s">
        <v>34</v>
      </c>
      <c r="B23" s="3"/>
      <c r="F23" s="26">
        <f>SUM(F14:F20)</f>
        <v>483192.54999999993</v>
      </c>
      <c r="G23" s="7" t="s">
        <v>10</v>
      </c>
      <c r="H23" t="s">
        <v>27</v>
      </c>
    </row>
    <row r="24" spans="1:8" x14ac:dyDescent="0.2">
      <c r="B24" s="3"/>
    </row>
    <row r="25" spans="1:8" ht="23.4" thickBot="1" x14ac:dyDescent="0.25">
      <c r="A25" s="17" t="s">
        <v>22</v>
      </c>
    </row>
    <row r="26" spans="1:8" ht="12" thickBot="1" x14ac:dyDescent="0.25">
      <c r="A26" s="41" t="s">
        <v>16</v>
      </c>
      <c r="B26" s="42"/>
      <c r="C26" s="38" t="s">
        <v>16</v>
      </c>
      <c r="D26" s="40"/>
    </row>
    <row r="27" spans="1:8" x14ac:dyDescent="0.2">
      <c r="A27" s="29" t="s">
        <v>33</v>
      </c>
      <c r="B27" s="29" t="s">
        <v>32</v>
      </c>
      <c r="C27" s="28" t="s">
        <v>30</v>
      </c>
      <c r="D27" s="28" t="s">
        <v>31</v>
      </c>
    </row>
    <row r="28" spans="1:8" ht="22.8" x14ac:dyDescent="0.2">
      <c r="A28" s="15" t="s">
        <v>57</v>
      </c>
      <c r="C28" s="30">
        <v>4.8499999999999996</v>
      </c>
      <c r="D28" s="26">
        <v>9994.4</v>
      </c>
    </row>
    <row r="29" spans="1:8" x14ac:dyDescent="0.2">
      <c r="A29" s="15" t="s">
        <v>58</v>
      </c>
      <c r="C29" s="30">
        <v>53.58</v>
      </c>
      <c r="D29" s="26">
        <v>110412.31</v>
      </c>
    </row>
    <row r="30" spans="1:8" ht="22.8" x14ac:dyDescent="0.2">
      <c r="A30" s="15" t="s">
        <v>59</v>
      </c>
      <c r="C30" s="30"/>
      <c r="D30" s="27"/>
    </row>
    <row r="31" spans="1:8" x14ac:dyDescent="0.2">
      <c r="A31" s="15" t="s">
        <v>60</v>
      </c>
      <c r="C31" s="30"/>
      <c r="D31" s="27"/>
    </row>
    <row r="32" spans="1:8" x14ac:dyDescent="0.2">
      <c r="C32" s="31"/>
      <c r="D32" s="27"/>
    </row>
    <row r="33" spans="1:8" x14ac:dyDescent="0.2">
      <c r="C33" s="2">
        <f>SUM(C27:C32)</f>
        <v>58.43</v>
      </c>
      <c r="D33" s="1">
        <f>SUM(D27:D32)</f>
        <v>120406.70999999999</v>
      </c>
    </row>
    <row r="34" spans="1:8" x14ac:dyDescent="0.2">
      <c r="D34" s="1"/>
    </row>
    <row r="35" spans="1:8" x14ac:dyDescent="0.2">
      <c r="A35" s="15" t="s">
        <v>0</v>
      </c>
    </row>
    <row r="36" spans="1:8" x14ac:dyDescent="0.2">
      <c r="A36" s="15" t="s">
        <v>32</v>
      </c>
      <c r="F36" s="5">
        <f>D33/C33</f>
        <v>2060.7001540304636</v>
      </c>
      <c r="G36" s="7" t="s">
        <v>9</v>
      </c>
      <c r="H36" s="23" t="s">
        <v>29</v>
      </c>
    </row>
    <row r="37" spans="1:8" x14ac:dyDescent="0.2">
      <c r="F37" s="5"/>
    </row>
    <row r="38" spans="1:8" x14ac:dyDescent="0.2">
      <c r="A38" s="17" t="s">
        <v>25</v>
      </c>
      <c r="F38" s="1"/>
    </row>
    <row r="39" spans="1:8" x14ac:dyDescent="0.2">
      <c r="A39" s="15" t="s">
        <v>23</v>
      </c>
      <c r="C39" s="5">
        <f>D33</f>
        <v>120406.70999999999</v>
      </c>
    </row>
    <row r="40" spans="1:8" x14ac:dyDescent="0.2">
      <c r="A40" s="15" t="s">
        <v>24</v>
      </c>
      <c r="C40" s="8">
        <f>F13</f>
        <v>120406.7</v>
      </c>
    </row>
    <row r="41" spans="1:8" x14ac:dyDescent="0.2">
      <c r="A41" s="17" t="s">
        <v>5</v>
      </c>
      <c r="C41" s="5">
        <f>-(C39-C40)</f>
        <v>-9.9999999947613105E-3</v>
      </c>
      <c r="D41" s="3"/>
    </row>
    <row r="43" spans="1:8" ht="22.8" x14ac:dyDescent="0.2">
      <c r="A43" s="15" t="s">
        <v>6</v>
      </c>
    </row>
    <row r="44" spans="1:8" x14ac:dyDescent="0.2">
      <c r="F44" s="4">
        <f>C41/C5</f>
        <v>-1.7114495969127691E-4</v>
      </c>
      <c r="G44" s="7" t="s">
        <v>9</v>
      </c>
      <c r="H44" t="s">
        <v>11</v>
      </c>
    </row>
    <row r="45" spans="1:8" x14ac:dyDescent="0.2">
      <c r="F45" s="1">
        <v>0.01</v>
      </c>
      <c r="G45" s="9" t="s">
        <v>14</v>
      </c>
    </row>
    <row r="46" spans="1:8" x14ac:dyDescent="0.2">
      <c r="F46" s="33">
        <f>F45-ABS(F44)</f>
        <v>9.8288550403087226E-3</v>
      </c>
      <c r="G46" s="9" t="s">
        <v>12</v>
      </c>
    </row>
    <row r="47" spans="1:8" ht="16.2" x14ac:dyDescent="0.3">
      <c r="F47" s="32" t="str">
        <f>IF(ABS(F46)&lt;=0.01,"OK","niet correct")</f>
        <v>OK</v>
      </c>
      <c r="G47" s="9" t="s">
        <v>15</v>
      </c>
    </row>
    <row r="49" spans="6:6" x14ac:dyDescent="0.2">
      <c r="F49" t="s">
        <v>32</v>
      </c>
    </row>
  </sheetData>
  <mergeCells count="4">
    <mergeCell ref="C1:E1"/>
    <mergeCell ref="A3:E3"/>
    <mergeCell ref="A26:B26"/>
    <mergeCell ref="C26:D26"/>
  </mergeCells>
  <pageMargins left="0.7" right="0.7" top="0.75" bottom="0.7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52"/>
  <sheetViews>
    <sheetView topLeftCell="A25" zoomScaleNormal="100" workbookViewId="0">
      <selection activeCell="A50" sqref="A50"/>
    </sheetView>
  </sheetViews>
  <sheetFormatPr defaultRowHeight="11.4" x14ac:dyDescent="0.2"/>
  <cols>
    <col min="1" max="1" width="52.8984375" style="15" customWidth="1"/>
    <col min="2" max="2" width="8.5" customWidth="1"/>
    <col min="3" max="3" width="12.5" customWidth="1"/>
    <col min="4" max="4" width="11.8984375" customWidth="1"/>
    <col min="5" max="5" width="13.5" customWidth="1"/>
    <col min="6" max="6" width="13.59765625" customWidth="1"/>
    <col min="7" max="7" width="2.8984375" style="7" customWidth="1"/>
    <col min="8" max="8" width="37.19921875" bestFit="1" customWidth="1"/>
  </cols>
  <sheetData>
    <row r="1" spans="1:8" ht="12" thickBot="1" x14ac:dyDescent="0.25">
      <c r="A1" s="17" t="s">
        <v>20</v>
      </c>
      <c r="B1" s="3"/>
      <c r="C1" s="36" t="s">
        <v>38</v>
      </c>
      <c r="D1" s="37"/>
      <c r="E1" s="37"/>
    </row>
    <row r="2" spans="1:8" ht="12" thickBot="1" x14ac:dyDescent="0.25">
      <c r="A2" s="17"/>
      <c r="B2" s="3"/>
      <c r="F2" s="3"/>
    </row>
    <row r="3" spans="1:8" ht="12" thickBot="1" x14ac:dyDescent="0.25">
      <c r="A3" s="38" t="s">
        <v>8</v>
      </c>
      <c r="B3" s="39"/>
      <c r="C3" s="39"/>
      <c r="D3" s="39"/>
      <c r="E3" s="40"/>
      <c r="F3" s="11" t="s">
        <v>7</v>
      </c>
      <c r="G3" s="12"/>
      <c r="H3" s="13" t="s">
        <v>13</v>
      </c>
    </row>
    <row r="4" spans="1:8" s="15" customFormat="1" ht="22.8" x14ac:dyDescent="0.2">
      <c r="B4" s="15" t="s">
        <v>2</v>
      </c>
      <c r="C4" s="15" t="s">
        <v>1</v>
      </c>
      <c r="D4" s="15" t="s">
        <v>3</v>
      </c>
      <c r="E4" s="15" t="s">
        <v>4</v>
      </c>
      <c r="G4" s="16"/>
    </row>
    <row r="5" spans="1:8" s="20" customFormat="1" x14ac:dyDescent="0.2">
      <c r="A5" s="19" t="s">
        <v>43</v>
      </c>
      <c r="B5" s="24">
        <v>67.42</v>
      </c>
      <c r="C5" s="24">
        <v>77.53</v>
      </c>
      <c r="D5" s="25">
        <v>2059.48</v>
      </c>
      <c r="E5" s="25">
        <v>659084.06999999995</v>
      </c>
      <c r="G5" s="21"/>
    </row>
    <row r="6" spans="1:8" x14ac:dyDescent="0.2">
      <c r="A6" s="18"/>
      <c r="B6" s="2"/>
      <c r="C6" s="2"/>
      <c r="D6" s="1"/>
      <c r="E6" s="1"/>
      <c r="F6" s="14"/>
    </row>
    <row r="7" spans="1:8" x14ac:dyDescent="0.2">
      <c r="A7" s="17" t="s">
        <v>17</v>
      </c>
      <c r="B7" s="3"/>
    </row>
    <row r="8" spans="1:8" ht="22.8" x14ac:dyDescent="0.2">
      <c r="A8" s="15" t="s">
        <v>18</v>
      </c>
    </row>
    <row r="9" spans="1:8" x14ac:dyDescent="0.2">
      <c r="F9" s="6">
        <f>B5*115%</f>
        <v>77.533000000000001</v>
      </c>
    </row>
    <row r="10" spans="1:8" x14ac:dyDescent="0.2">
      <c r="F10" s="6">
        <f>ROUNDDOWN(F9,2)</f>
        <v>77.53</v>
      </c>
      <c r="G10" s="7" t="s">
        <v>10</v>
      </c>
      <c r="H10" t="s">
        <v>21</v>
      </c>
    </row>
    <row r="11" spans="1:8" x14ac:dyDescent="0.2">
      <c r="A11" s="17" t="s">
        <v>19</v>
      </c>
      <c r="B11" s="3"/>
    </row>
    <row r="12" spans="1:8" ht="22.8" x14ac:dyDescent="0.2">
      <c r="A12" s="19" t="s">
        <v>46</v>
      </c>
    </row>
    <row r="13" spans="1:8" x14ac:dyDescent="0.2">
      <c r="A13" s="19"/>
      <c r="F13" s="5">
        <f>ROUND(C5*D5,2)</f>
        <v>159671.48000000001</v>
      </c>
      <c r="G13" s="7" t="s">
        <v>9</v>
      </c>
      <c r="H13" t="s">
        <v>41</v>
      </c>
    </row>
    <row r="14" spans="1:8" x14ac:dyDescent="0.2">
      <c r="A14" s="19"/>
      <c r="F14" s="5">
        <f>ROUND(C5*D5,2)*4</f>
        <v>638685.92000000004</v>
      </c>
      <c r="G14" s="7" t="s">
        <v>9</v>
      </c>
      <c r="H14" s="22" t="s">
        <v>55</v>
      </c>
    </row>
    <row r="15" spans="1:8" x14ac:dyDescent="0.2">
      <c r="B15" s="3"/>
    </row>
    <row r="16" spans="1:8" x14ac:dyDescent="0.2">
      <c r="A16" s="17" t="s">
        <v>26</v>
      </c>
      <c r="B16" s="3"/>
    </row>
    <row r="17" spans="1:8" x14ac:dyDescent="0.2">
      <c r="A17" s="15" t="s">
        <v>35</v>
      </c>
      <c r="B17" s="3"/>
    </row>
    <row r="18" spans="1:8" x14ac:dyDescent="0.2">
      <c r="A18" s="15" t="s">
        <v>42</v>
      </c>
      <c r="B18" s="3"/>
      <c r="F18" s="26">
        <v>40004.400000000001</v>
      </c>
      <c r="G18" s="7" t="s">
        <v>10</v>
      </c>
      <c r="H18" t="s">
        <v>47</v>
      </c>
    </row>
    <row r="19" spans="1:8" x14ac:dyDescent="0.2">
      <c r="A19" s="15" t="s">
        <v>37</v>
      </c>
      <c r="B19" s="3"/>
      <c r="F19" s="26">
        <v>67983.429999999993</v>
      </c>
      <c r="G19" s="7" t="s">
        <v>10</v>
      </c>
      <c r="H19" t="s">
        <v>48</v>
      </c>
    </row>
    <row r="20" spans="1:8" x14ac:dyDescent="0.2">
      <c r="B20" s="3"/>
      <c r="F20" s="1"/>
    </row>
    <row r="21" spans="1:8" x14ac:dyDescent="0.2">
      <c r="B21" s="3"/>
      <c r="F21" s="2"/>
    </row>
    <row r="22" spans="1:8" x14ac:dyDescent="0.2">
      <c r="A22" s="17" t="s">
        <v>28</v>
      </c>
      <c r="B22" s="3"/>
    </row>
    <row r="23" spans="1:8" x14ac:dyDescent="0.2">
      <c r="A23" t="s">
        <v>34</v>
      </c>
      <c r="B23" s="3"/>
      <c r="F23" s="5">
        <f>SUM(F14:F20)</f>
        <v>746673.75</v>
      </c>
      <c r="G23" s="7" t="s">
        <v>10</v>
      </c>
      <c r="H23" t="s">
        <v>27</v>
      </c>
    </row>
    <row r="24" spans="1:8" x14ac:dyDescent="0.2">
      <c r="B24" s="3"/>
    </row>
    <row r="25" spans="1:8" ht="23.4" thickBot="1" x14ac:dyDescent="0.25">
      <c r="A25" s="17" t="s">
        <v>22</v>
      </c>
    </row>
    <row r="26" spans="1:8" ht="12" thickBot="1" x14ac:dyDescent="0.25">
      <c r="A26" s="41" t="s">
        <v>16</v>
      </c>
      <c r="B26" s="42"/>
      <c r="C26" s="38" t="s">
        <v>16</v>
      </c>
      <c r="D26" s="40"/>
    </row>
    <row r="27" spans="1:8" x14ac:dyDescent="0.2">
      <c r="A27" s="29" t="s">
        <v>33</v>
      </c>
      <c r="B27" s="29" t="s">
        <v>32</v>
      </c>
      <c r="C27" s="28" t="s">
        <v>30</v>
      </c>
      <c r="D27" s="28" t="s">
        <v>31</v>
      </c>
    </row>
    <row r="28" spans="1:8" x14ac:dyDescent="0.2">
      <c r="A28" s="15" t="s">
        <v>64</v>
      </c>
      <c r="C28" s="30">
        <v>42.53</v>
      </c>
      <c r="D28" s="26">
        <v>87589.68</v>
      </c>
    </row>
    <row r="29" spans="1:8" x14ac:dyDescent="0.2">
      <c r="A29" s="15" t="s">
        <v>65</v>
      </c>
      <c r="C29" s="30">
        <v>35</v>
      </c>
      <c r="D29" s="26">
        <v>72081.8</v>
      </c>
    </row>
    <row r="30" spans="1:8" x14ac:dyDescent="0.2">
      <c r="A30" s="15" t="s">
        <v>66</v>
      </c>
      <c r="C30" s="30"/>
      <c r="D30" s="26"/>
    </row>
    <row r="31" spans="1:8" x14ac:dyDescent="0.2">
      <c r="A31" s="15" t="s">
        <v>67</v>
      </c>
      <c r="C31" s="30" t="s">
        <v>32</v>
      </c>
      <c r="D31" s="26" t="s">
        <v>32</v>
      </c>
    </row>
    <row r="32" spans="1:8" x14ac:dyDescent="0.2">
      <c r="A32" s="15" t="s">
        <v>68</v>
      </c>
      <c r="C32" s="30"/>
      <c r="D32" s="30"/>
    </row>
    <row r="33" spans="1:8" x14ac:dyDescent="0.2">
      <c r="A33" s="15" t="s">
        <v>78</v>
      </c>
      <c r="C33" s="30"/>
      <c r="D33" s="30"/>
    </row>
    <row r="34" spans="1:8" x14ac:dyDescent="0.2">
      <c r="A34" s="15" t="s">
        <v>79</v>
      </c>
      <c r="C34" s="30"/>
      <c r="D34" s="30"/>
    </row>
    <row r="35" spans="1:8" x14ac:dyDescent="0.2">
      <c r="A35" s="15" t="s">
        <v>80</v>
      </c>
      <c r="C35" s="31"/>
      <c r="D35" s="27"/>
    </row>
    <row r="36" spans="1:8" x14ac:dyDescent="0.2">
      <c r="A36" s="15" t="s">
        <v>71</v>
      </c>
      <c r="C36" s="31"/>
      <c r="D36" s="27"/>
    </row>
    <row r="37" spans="1:8" x14ac:dyDescent="0.2">
      <c r="A37" s="15" t="s">
        <v>81</v>
      </c>
      <c r="C37" s="31"/>
      <c r="D37" s="27"/>
    </row>
    <row r="39" spans="1:8" x14ac:dyDescent="0.2">
      <c r="A39" s="15" t="s">
        <v>0</v>
      </c>
      <c r="C39" s="2">
        <f>SUM(C27:C37)</f>
        <v>77.53</v>
      </c>
      <c r="D39" s="1">
        <f>SUM(D27:D37)</f>
        <v>159671.47999999998</v>
      </c>
      <c r="F39" s="5">
        <f>D39/C39</f>
        <v>2059.4799432477748</v>
      </c>
      <c r="G39" s="7" t="s">
        <v>9</v>
      </c>
      <c r="H39" s="23" t="s">
        <v>29</v>
      </c>
    </row>
    <row r="40" spans="1:8" x14ac:dyDescent="0.2">
      <c r="F40" s="5"/>
    </row>
    <row r="41" spans="1:8" x14ac:dyDescent="0.2">
      <c r="A41" s="17" t="s">
        <v>25</v>
      </c>
      <c r="F41" s="1"/>
    </row>
    <row r="42" spans="1:8" x14ac:dyDescent="0.2">
      <c r="A42" s="15" t="s">
        <v>23</v>
      </c>
      <c r="C42" s="5">
        <f>D39</f>
        <v>159671.47999999998</v>
      </c>
    </row>
    <row r="43" spans="1:8" x14ac:dyDescent="0.2">
      <c r="A43" s="15" t="s">
        <v>24</v>
      </c>
      <c r="C43" s="8">
        <f>F13</f>
        <v>159671.48000000001</v>
      </c>
    </row>
    <row r="44" spans="1:8" x14ac:dyDescent="0.2">
      <c r="A44" s="17" t="s">
        <v>5</v>
      </c>
      <c r="C44" s="5">
        <f>-(C42-C43)</f>
        <v>2.9103830456733704E-11</v>
      </c>
      <c r="D44" s="3"/>
    </row>
    <row r="46" spans="1:8" ht="22.8" x14ac:dyDescent="0.2">
      <c r="A46" s="15" t="s">
        <v>6</v>
      </c>
    </row>
    <row r="47" spans="1:8" x14ac:dyDescent="0.2">
      <c r="F47" s="4">
        <f>C44/C5</f>
        <v>3.7538798473795566E-13</v>
      </c>
      <c r="G47" s="7" t="s">
        <v>9</v>
      </c>
      <c r="H47" t="s">
        <v>11</v>
      </c>
    </row>
    <row r="48" spans="1:8" x14ac:dyDescent="0.2">
      <c r="F48" s="1">
        <v>0.01</v>
      </c>
      <c r="G48" s="9" t="s">
        <v>14</v>
      </c>
    </row>
    <row r="49" spans="6:7" x14ac:dyDescent="0.2">
      <c r="F49" s="33">
        <f>F48-ABS(F47)</f>
        <v>9.999999999624613E-3</v>
      </c>
      <c r="G49" s="9" t="s">
        <v>12</v>
      </c>
    </row>
    <row r="50" spans="6:7" ht="16.2" x14ac:dyDescent="0.3">
      <c r="F50" s="32" t="str">
        <f>IF(ABS(F49)&lt;=0.01,"OK","niet correct")</f>
        <v>OK</v>
      </c>
      <c r="G50" s="9" t="s">
        <v>15</v>
      </c>
    </row>
    <row r="52" spans="6:7" x14ac:dyDescent="0.2">
      <c r="F52" t="s">
        <v>32</v>
      </c>
    </row>
  </sheetData>
  <mergeCells count="4">
    <mergeCell ref="C1:E1"/>
    <mergeCell ref="A3:E3"/>
    <mergeCell ref="A26:B26"/>
    <mergeCell ref="C26:D26"/>
  </mergeCells>
  <pageMargins left="0.7" right="0.7" top="0.75" bottom="0.75" header="0.3" footer="0.3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15909-EFB0-478A-957D-7679868A7D3F}">
  <sheetPr>
    <pageSetUpPr fitToPage="1"/>
  </sheetPr>
  <dimension ref="A1:H54"/>
  <sheetViews>
    <sheetView tabSelected="1" topLeftCell="A23" zoomScaleNormal="100" workbookViewId="0">
      <selection activeCell="H32" sqref="H32"/>
    </sheetView>
  </sheetViews>
  <sheetFormatPr defaultRowHeight="11.4" x14ac:dyDescent="0.2"/>
  <cols>
    <col min="1" max="1" width="52.8984375" style="15" customWidth="1"/>
    <col min="2" max="2" width="8.5" customWidth="1"/>
    <col min="3" max="3" width="12.5" customWidth="1"/>
    <col min="4" max="4" width="11.8984375" customWidth="1"/>
    <col min="5" max="5" width="13.5" customWidth="1"/>
    <col min="6" max="6" width="13.59765625" customWidth="1"/>
    <col min="7" max="7" width="2.8984375" style="7" customWidth="1"/>
    <col min="8" max="8" width="37.19921875" bestFit="1" customWidth="1"/>
  </cols>
  <sheetData>
    <row r="1" spans="1:8" ht="12" thickBot="1" x14ac:dyDescent="0.25">
      <c r="A1" s="17" t="s">
        <v>20</v>
      </c>
      <c r="B1" s="3"/>
      <c r="C1" s="36" t="s">
        <v>56</v>
      </c>
      <c r="D1" s="37"/>
      <c r="E1" s="37"/>
    </row>
    <row r="2" spans="1:8" ht="12" thickBot="1" x14ac:dyDescent="0.25">
      <c r="A2" s="17"/>
      <c r="B2" s="3"/>
      <c r="F2" s="3"/>
    </row>
    <row r="3" spans="1:8" ht="12" thickBot="1" x14ac:dyDescent="0.25">
      <c r="A3" s="38" t="s">
        <v>8</v>
      </c>
      <c r="B3" s="39"/>
      <c r="C3" s="39"/>
      <c r="D3" s="39"/>
      <c r="E3" s="40"/>
      <c r="F3" s="11" t="s">
        <v>7</v>
      </c>
      <c r="G3" s="12"/>
      <c r="H3" s="13" t="s">
        <v>13</v>
      </c>
    </row>
    <row r="4" spans="1:8" s="15" customFormat="1" ht="22.8" x14ac:dyDescent="0.2">
      <c r="B4" s="15" t="s">
        <v>2</v>
      </c>
      <c r="C4" s="15" t="s">
        <v>1</v>
      </c>
      <c r="D4" s="15" t="s">
        <v>3</v>
      </c>
      <c r="E4" s="15" t="s">
        <v>4</v>
      </c>
      <c r="G4" s="16"/>
    </row>
    <row r="5" spans="1:8" s="20" customFormat="1" x14ac:dyDescent="0.2">
      <c r="A5" s="19" t="s">
        <v>43</v>
      </c>
      <c r="B5" s="24">
        <v>67.42</v>
      </c>
      <c r="C5" s="24">
        <v>77.53</v>
      </c>
      <c r="D5" s="25">
        <v>2059.48</v>
      </c>
      <c r="E5" s="25">
        <v>659084.06999999995</v>
      </c>
      <c r="G5" s="21"/>
    </row>
    <row r="6" spans="1:8" x14ac:dyDescent="0.2">
      <c r="A6" s="18"/>
      <c r="B6" s="2"/>
      <c r="C6" s="2"/>
      <c r="D6" s="1"/>
      <c r="E6" s="1"/>
      <c r="F6" s="14"/>
    </row>
    <row r="7" spans="1:8" x14ac:dyDescent="0.2">
      <c r="A7" s="17" t="s">
        <v>17</v>
      </c>
      <c r="B7" s="3"/>
    </row>
    <row r="8" spans="1:8" ht="22.8" x14ac:dyDescent="0.2">
      <c r="A8" s="15" t="s">
        <v>18</v>
      </c>
    </row>
    <row r="9" spans="1:8" x14ac:dyDescent="0.2">
      <c r="F9" s="6">
        <f>B5*115%</f>
        <v>77.533000000000001</v>
      </c>
    </row>
    <row r="10" spans="1:8" x14ac:dyDescent="0.2">
      <c r="F10" s="6">
        <f>ROUNDDOWN(F9,2)</f>
        <v>77.53</v>
      </c>
      <c r="G10" s="7" t="s">
        <v>10</v>
      </c>
      <c r="H10" t="s">
        <v>21</v>
      </c>
    </row>
    <row r="11" spans="1:8" x14ac:dyDescent="0.2">
      <c r="A11" s="17" t="s">
        <v>19</v>
      </c>
      <c r="B11" s="3"/>
    </row>
    <row r="12" spans="1:8" ht="22.8" x14ac:dyDescent="0.2">
      <c r="A12" s="19" t="s">
        <v>46</v>
      </c>
    </row>
    <row r="13" spans="1:8" x14ac:dyDescent="0.2">
      <c r="A13" s="19"/>
      <c r="F13" s="5">
        <f>ROUND(C5*D5,2)</f>
        <v>159671.48000000001</v>
      </c>
      <c r="G13" s="7" t="s">
        <v>9</v>
      </c>
      <c r="H13" t="s">
        <v>41</v>
      </c>
    </row>
    <row r="14" spans="1:8" x14ac:dyDescent="0.2">
      <c r="A14" s="19"/>
      <c r="F14" s="5">
        <f>ROUND(C5*D5,2)*3</f>
        <v>479014.44000000006</v>
      </c>
      <c r="G14" s="7" t="s">
        <v>9</v>
      </c>
      <c r="H14" s="22" t="s">
        <v>55</v>
      </c>
    </row>
    <row r="15" spans="1:8" x14ac:dyDescent="0.2">
      <c r="B15" s="3"/>
    </row>
    <row r="16" spans="1:8" x14ac:dyDescent="0.2">
      <c r="A16" s="17" t="s">
        <v>26</v>
      </c>
      <c r="B16" s="3"/>
    </row>
    <row r="17" spans="1:8" x14ac:dyDescent="0.2">
      <c r="A17" s="15" t="s">
        <v>35</v>
      </c>
      <c r="B17" s="3"/>
    </row>
    <row r="18" spans="1:8" x14ac:dyDescent="0.2">
      <c r="A18" s="15" t="s">
        <v>42</v>
      </c>
      <c r="B18" s="3"/>
      <c r="F18" s="26">
        <v>40004.400000000001</v>
      </c>
      <c r="G18" s="7" t="s">
        <v>10</v>
      </c>
      <c r="H18" t="s">
        <v>47</v>
      </c>
    </row>
    <row r="19" spans="1:8" x14ac:dyDescent="0.2">
      <c r="A19" s="15" t="s">
        <v>37</v>
      </c>
      <c r="B19" s="3"/>
      <c r="F19" s="26">
        <v>67983.429999999993</v>
      </c>
      <c r="G19" s="7" t="s">
        <v>10</v>
      </c>
      <c r="H19" t="s">
        <v>48</v>
      </c>
    </row>
    <row r="20" spans="1:8" x14ac:dyDescent="0.2">
      <c r="B20" s="3"/>
      <c r="F20" s="1"/>
    </row>
    <row r="21" spans="1:8" x14ac:dyDescent="0.2">
      <c r="B21" s="3"/>
      <c r="F21" s="2"/>
    </row>
    <row r="22" spans="1:8" x14ac:dyDescent="0.2">
      <c r="A22" s="17" t="s">
        <v>28</v>
      </c>
      <c r="B22" s="3"/>
    </row>
    <row r="23" spans="1:8" x14ac:dyDescent="0.2">
      <c r="A23" t="s">
        <v>34</v>
      </c>
      <c r="B23" s="3"/>
      <c r="F23" s="5">
        <f>SUM(F14:F20)</f>
        <v>587002.27</v>
      </c>
      <c r="G23" s="7" t="s">
        <v>10</v>
      </c>
      <c r="H23" t="s">
        <v>27</v>
      </c>
    </row>
    <row r="24" spans="1:8" x14ac:dyDescent="0.2">
      <c r="B24" s="3"/>
    </row>
    <row r="25" spans="1:8" ht="23.4" thickBot="1" x14ac:dyDescent="0.25">
      <c r="A25" s="17" t="s">
        <v>22</v>
      </c>
    </row>
    <row r="26" spans="1:8" ht="12" thickBot="1" x14ac:dyDescent="0.25">
      <c r="A26" s="41" t="s">
        <v>16</v>
      </c>
      <c r="B26" s="42"/>
      <c r="C26" s="38" t="s">
        <v>16</v>
      </c>
      <c r="D26" s="40"/>
    </row>
    <row r="27" spans="1:8" x14ac:dyDescent="0.2">
      <c r="A27" s="29" t="s">
        <v>33</v>
      </c>
      <c r="B27" s="29" t="s">
        <v>32</v>
      </c>
      <c r="C27" s="28" t="s">
        <v>30</v>
      </c>
      <c r="D27" s="28" t="s">
        <v>31</v>
      </c>
    </row>
    <row r="28" spans="1:8" x14ac:dyDescent="0.2">
      <c r="A28" s="15" t="s">
        <v>74</v>
      </c>
      <c r="C28" s="30">
        <v>42.53</v>
      </c>
      <c r="D28" s="26">
        <v>87589.68</v>
      </c>
    </row>
    <row r="29" spans="1:8" x14ac:dyDescent="0.2">
      <c r="A29" s="15" t="s">
        <v>75</v>
      </c>
      <c r="C29" s="30">
        <v>35</v>
      </c>
      <c r="D29" s="26">
        <v>72081.8</v>
      </c>
    </row>
    <row r="30" spans="1:8" x14ac:dyDescent="0.2">
      <c r="A30" s="15" t="s">
        <v>67</v>
      </c>
      <c r="C30" s="30"/>
      <c r="D30" s="26"/>
    </row>
    <row r="31" spans="1:8" x14ac:dyDescent="0.2">
      <c r="A31" s="15" t="s">
        <v>76</v>
      </c>
      <c r="C31" s="30" t="s">
        <v>32</v>
      </c>
      <c r="D31" s="26" t="s">
        <v>32</v>
      </c>
    </row>
    <row r="32" spans="1:8" x14ac:dyDescent="0.2">
      <c r="A32" s="15" t="s">
        <v>77</v>
      </c>
      <c r="C32" s="30"/>
      <c r="D32" s="30"/>
    </row>
    <row r="33" spans="1:8" x14ac:dyDescent="0.2">
      <c r="A33" s="15" t="s">
        <v>69</v>
      </c>
      <c r="C33" s="30"/>
      <c r="D33" s="30"/>
    </row>
    <row r="34" spans="1:8" x14ac:dyDescent="0.2">
      <c r="A34" s="15" t="s">
        <v>70</v>
      </c>
      <c r="C34" s="30"/>
      <c r="D34" s="30"/>
    </row>
    <row r="35" spans="1:8" x14ac:dyDescent="0.2">
      <c r="A35" s="15" t="s">
        <v>71</v>
      </c>
      <c r="C35" s="30"/>
      <c r="D35" s="30"/>
    </row>
    <row r="36" spans="1:8" x14ac:dyDescent="0.2">
      <c r="A36" s="15" t="s">
        <v>72</v>
      </c>
      <c r="C36" s="30"/>
      <c r="D36" s="30"/>
    </row>
    <row r="37" spans="1:8" x14ac:dyDescent="0.2">
      <c r="A37" s="15" t="s">
        <v>73</v>
      </c>
      <c r="C37" s="31"/>
      <c r="D37" s="27"/>
    </row>
    <row r="38" spans="1:8" x14ac:dyDescent="0.2">
      <c r="C38" s="2">
        <f>SUM(C27:C37)</f>
        <v>77.53</v>
      </c>
      <c r="D38" s="1">
        <f>SUM(D27:D37)</f>
        <v>159671.47999999998</v>
      </c>
    </row>
    <row r="39" spans="1:8" x14ac:dyDescent="0.2">
      <c r="D39" s="1"/>
    </row>
    <row r="41" spans="1:8" x14ac:dyDescent="0.2">
      <c r="A41" s="15" t="s">
        <v>0</v>
      </c>
      <c r="F41" s="5">
        <f>D38/C38</f>
        <v>2059.4799432477748</v>
      </c>
      <c r="G41" s="7" t="s">
        <v>9</v>
      </c>
      <c r="H41" s="23" t="s">
        <v>29</v>
      </c>
    </row>
    <row r="42" spans="1:8" x14ac:dyDescent="0.2">
      <c r="F42" s="5"/>
    </row>
    <row r="43" spans="1:8" x14ac:dyDescent="0.2">
      <c r="A43" s="17" t="s">
        <v>25</v>
      </c>
      <c r="F43" s="1"/>
    </row>
    <row r="44" spans="1:8" x14ac:dyDescent="0.2">
      <c r="A44" s="15" t="s">
        <v>23</v>
      </c>
      <c r="C44" s="5">
        <f>D38</f>
        <v>159671.47999999998</v>
      </c>
    </row>
    <row r="45" spans="1:8" x14ac:dyDescent="0.2">
      <c r="A45" s="15" t="s">
        <v>24</v>
      </c>
      <c r="C45" s="8">
        <f>F13</f>
        <v>159671.48000000001</v>
      </c>
    </row>
    <row r="46" spans="1:8" x14ac:dyDescent="0.2">
      <c r="A46" s="17" t="s">
        <v>5</v>
      </c>
      <c r="C46" s="5">
        <f>-(C44-C45)</f>
        <v>2.9103830456733704E-11</v>
      </c>
      <c r="D46" s="3"/>
    </row>
    <row r="48" spans="1:8" ht="22.8" x14ac:dyDescent="0.2">
      <c r="A48" s="15" t="s">
        <v>6</v>
      </c>
    </row>
    <row r="49" spans="6:8" x14ac:dyDescent="0.2">
      <c r="F49" s="4">
        <f>C46/C5</f>
        <v>3.7538798473795566E-13</v>
      </c>
      <c r="G49" s="7" t="s">
        <v>9</v>
      </c>
      <c r="H49" t="s">
        <v>11</v>
      </c>
    </row>
    <row r="50" spans="6:8" x14ac:dyDescent="0.2">
      <c r="F50" s="1">
        <v>0.01</v>
      </c>
      <c r="G50" s="9" t="s">
        <v>14</v>
      </c>
    </row>
    <row r="51" spans="6:8" x14ac:dyDescent="0.2">
      <c r="F51" s="33">
        <f>F50-ABS(F49)</f>
        <v>9.999999999624613E-3</v>
      </c>
      <c r="G51" s="9" t="s">
        <v>12</v>
      </c>
    </row>
    <row r="52" spans="6:8" ht="16.2" x14ac:dyDescent="0.3">
      <c r="F52" s="32" t="str">
        <f>IF(ABS(F51)&lt;=0.01,"OK","niet correct")</f>
        <v>OK</v>
      </c>
      <c r="G52" s="9" t="s">
        <v>15</v>
      </c>
    </row>
    <row r="54" spans="6:8" x14ac:dyDescent="0.2">
      <c r="F54" t="s">
        <v>32</v>
      </c>
    </row>
  </sheetData>
  <mergeCells count="4">
    <mergeCell ref="C1:E1"/>
    <mergeCell ref="A3:E3"/>
    <mergeCell ref="A26:B26"/>
    <mergeCell ref="C26:D26"/>
  </mergeCells>
  <pageMargins left="0.7" right="0.7" top="0.75" bottom="0.75" header="0.3" footer="0.3"/>
  <pageSetup paperSize="9"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7c800735-cf70-4eec-ae5a-4ed9571f3e3d" ContentTypeId="0x0101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D14AE1E0EEF34FBD0E85A47880AE17" ma:contentTypeVersion="24" ma:contentTypeDescription="Een nieuw document maken." ma:contentTypeScope="" ma:versionID="613d85514f8e0ba235bac1e0721c6d70">
  <xsd:schema xmlns:xsd="http://www.w3.org/2001/XMLSchema" xmlns:xs="http://www.w3.org/2001/XMLSchema" xmlns:p="http://schemas.microsoft.com/office/2006/metadata/properties" xmlns:ns2="ab766f15-1a6d-42ae-97a2-8854072b29d3" xmlns:ns3="b91816f6-8e8d-49f7-8889-8b2a98792d6e" xmlns:ns4="3287e176-9f6b-4b08-a14b-13875bc581e4" targetNamespace="http://schemas.microsoft.com/office/2006/metadata/properties" ma:root="true" ma:fieldsID="f3d30eb0872b805c3c3041a9ab084360" ns2:_="" ns3:_="" ns4:_="">
    <xsd:import namespace="ab766f15-1a6d-42ae-97a2-8854072b29d3"/>
    <xsd:import namespace="b91816f6-8e8d-49f7-8889-8b2a98792d6e"/>
    <xsd:import namespace="3287e176-9f6b-4b08-a14b-13875bc581e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766f15-1a6d-42ae-97a2-8854072b29d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hidden="true" ma:list="{9feaecd4-9e33-4d21-aeab-8d060564b209}" ma:internalName="TaxCatchAll" ma:showField="CatchAllData" ma:web="3287e176-9f6b-4b08-a14b-13875bc581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9feaecd4-9e33-4d21-aeab-8d060564b209}" ma:internalName="TaxCatchAllLabel" ma:readOnly="true" ma:showField="CatchAllDataLabel" ma:web="3287e176-9f6b-4b08-a14b-13875bc581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816f6-8e8d-49f7-8889-8b2a98792d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Afbeeldingtags" ma:readOnly="false" ma:fieldId="{5cf76f15-5ced-4ddc-b409-7134ff3c332f}" ma:taxonomyMulti="true" ma:sspId="7c800735-cf70-4eec-ae5a-4ed9571f3e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87e176-9f6b-4b08-a14b-13875bc581e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b766f15-1a6d-42ae-97a2-8854072b29d3">HUTUZ6SJ37VZ-2139231905-25380</_dlc_DocId>
    <lcf76f155ced4ddcb4097134ff3c332f xmlns="b91816f6-8e8d-49f7-8889-8b2a98792d6e">
      <Terms xmlns="http://schemas.microsoft.com/office/infopath/2007/PartnerControls"/>
    </lcf76f155ced4ddcb4097134ff3c332f>
    <TaxCatchAll xmlns="ab766f15-1a6d-42ae-97a2-8854072b29d3" xsi:nil="true"/>
    <_dlc_DocIdUrl xmlns="ab766f15-1a6d-42ae-97a2-8854072b29d3">
      <Url>https://bij12kantoor.sharepoint.com/sites/natuurbeheer/_layouts/15/DocIdRedir.aspx?ID=HUTUZ6SJ37VZ-2139231905-25380</Url>
      <Description>HUTUZ6SJ37VZ-2139231905-25380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7752D3D-9DEC-4979-AA87-9C68B582A392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CFFE882C-5A16-454F-BFC7-9213E26363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766f15-1a6d-42ae-97a2-8854072b29d3"/>
    <ds:schemaRef ds:uri="b91816f6-8e8d-49f7-8889-8b2a98792d6e"/>
    <ds:schemaRef ds:uri="3287e176-9f6b-4b08-a14b-13875bc581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E844C3-EB4F-4580-A6E3-0752DDCBE44D}">
  <ds:schemaRefs>
    <ds:schemaRef ds:uri="http://schemas.microsoft.com/office/2006/metadata/properties"/>
    <ds:schemaRef ds:uri="http://schemas.microsoft.com/office/infopath/2007/PartnerControls"/>
    <ds:schemaRef ds:uri="ab766f15-1a6d-42ae-97a2-8854072b29d3"/>
    <ds:schemaRef ds:uri="b91816f6-8e8d-49f7-8889-8b2a98792d6e"/>
  </ds:schemaRefs>
</ds:datastoreItem>
</file>

<file path=customXml/itemProps4.xml><?xml version="1.0" encoding="utf-8"?>
<ds:datastoreItem xmlns:ds="http://schemas.openxmlformats.org/officeDocument/2006/customXml" ds:itemID="{B99042C6-919F-48BA-8BA6-E0B37BDAC64E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6B7271B7-9E08-4FF9-B4A3-888FF431695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Open Akkerland</vt:lpstr>
      <vt:lpstr>Open grasland</vt:lpstr>
      <vt:lpstr>Dooradering</vt:lpstr>
      <vt:lpstr>categorie Water</vt:lpstr>
      <vt:lpstr>categorie Klimaat</vt:lpstr>
    </vt:vector>
  </TitlesOfParts>
  <Company>Ministerie van 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Venne-Claessens, C.P.M.A. van de (Carin)</dc:creator>
  <cp:lastModifiedBy>Marinka Amesz</cp:lastModifiedBy>
  <cp:lastPrinted>2018-07-13T08:12:34Z</cp:lastPrinted>
  <dcterms:created xsi:type="dcterms:W3CDTF">2015-11-04T15:12:27Z</dcterms:created>
  <dcterms:modified xsi:type="dcterms:W3CDTF">2024-09-17T13:10:05Z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0x010100B8D14AE1E0EEF34FBD0E85A47880AE17</vt:lpwstr>
  </property>
  <property fmtid="{D5CDD505-2E9C-101B-9397-08002B2CF9AE}" pid="3" name="_dlc_DocIdItemGuid">
    <vt:lpwstr>33ea7ab5-d0b9-4fa3-9b35-fbef57baf880</vt:lpwstr>
  </property>
  <property fmtid="{D5CDD505-2E9C-101B-9397-08002B2CF9AE}" pid="4" name="Type_x0020_document">
    <vt:lpwstr/>
  </property>
  <property fmtid="{D5CDD505-2E9C-101B-9397-08002B2CF9AE}" pid="5" name="kb1fed7297714dbb8c8a7b7f109c0ad0">
    <vt:lpwstr/>
  </property>
  <property fmtid="{D5CDD505-2E9C-101B-9397-08002B2CF9AE}" pid="7" name="MediaServiceImageTags">
    <vt:lpwstr/>
  </property>
  <property fmtid="{D5CDD505-2E9C-101B-9397-08002B2CF9AE}" pid="9" name="m220e4a1e72f47f5ac5c877d71d3dca3">
    <vt:lpwstr/>
  </property>
  <property fmtid="{D5CDD505-2E9C-101B-9397-08002B2CF9AE}" pid="10" name="Delen_x0020_met">
    <vt:lpwstr/>
  </property>
  <property fmtid="{D5CDD505-2E9C-101B-9397-08002B2CF9AE}" pid="11" name="Type document">
    <vt:lpwstr/>
  </property>
  <property fmtid="{D5CDD505-2E9C-101B-9397-08002B2CF9AE}" pid="12" name="Delen met">
    <vt:lpwstr/>
  </property>
</Properties>
</file>